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codeName="ThisWorkbook" defaultThemeVersion="124226"/>
  <bookViews>
    <workbookView xWindow="65426" yWindow="65426" windowWidth="19420" windowHeight="10300" activeTab="0"/>
  </bookViews>
  <sheets>
    <sheet name="Parish Council Tax" sheetId="2" r:id="rId1"/>
    <sheet name="Dataset" sheetId="3" state="hidden" r:id="rId2"/>
  </sheets>
  <definedNames/>
  <calcPr calcId="191029"/>
  <extLst/>
</workbook>
</file>

<file path=xl/sharedStrings.xml><?xml version="1.0" encoding="utf-8"?>
<sst xmlns="http://schemas.openxmlformats.org/spreadsheetml/2006/main" count="94" uniqueCount="88">
  <si>
    <t>Council Tax Base</t>
  </si>
  <si>
    <t>Band D Council Tax Value</t>
  </si>
  <si>
    <t>CTRS Grant</t>
  </si>
  <si>
    <t>% change</t>
  </si>
  <si>
    <t>A</t>
  </si>
  <si>
    <t>B</t>
  </si>
  <si>
    <t>C</t>
  </si>
  <si>
    <t>D</t>
  </si>
  <si>
    <t>E</t>
  </si>
  <si>
    <t>F</t>
  </si>
  <si>
    <t>G</t>
  </si>
  <si>
    <t>H</t>
  </si>
  <si>
    <t>Change from current year</t>
  </si>
  <si>
    <t>Precept Demand Value</t>
  </si>
  <si>
    <t>Ashwell</t>
  </si>
  <si>
    <t>Baldock</t>
  </si>
  <si>
    <t>Barkway</t>
  </si>
  <si>
    <t>Barley</t>
  </si>
  <si>
    <t>Bygrave</t>
  </si>
  <si>
    <t>Caldecote And Newnham</t>
  </si>
  <si>
    <t>Clothall</t>
  </si>
  <si>
    <t>Codicote</t>
  </si>
  <si>
    <t>Graveley</t>
  </si>
  <si>
    <t>Great Ashby</t>
  </si>
  <si>
    <t>Hexton</t>
  </si>
  <si>
    <t>Hinxworth</t>
  </si>
  <si>
    <t>Hitchin</t>
  </si>
  <si>
    <t>Holwell</t>
  </si>
  <si>
    <t>Ickleford</t>
  </si>
  <si>
    <t>Kelshall</t>
  </si>
  <si>
    <t>Kimpton</t>
  </si>
  <si>
    <t>Kings Walden</t>
  </si>
  <si>
    <t>Knebworth</t>
  </si>
  <si>
    <t>Letchworth</t>
  </si>
  <si>
    <t>Lilley</t>
  </si>
  <si>
    <t>Offley</t>
  </si>
  <si>
    <t>Pirton</t>
  </si>
  <si>
    <t>Preston</t>
  </si>
  <si>
    <t>Radwell</t>
  </si>
  <si>
    <t>Reed</t>
  </si>
  <si>
    <t>Royston</t>
  </si>
  <si>
    <t>Rushden And Wallington</t>
  </si>
  <si>
    <t>Sandon</t>
  </si>
  <si>
    <t>St Ippolyts</t>
  </si>
  <si>
    <t>St Pauls Walden</t>
  </si>
  <si>
    <t>Therfield</t>
  </si>
  <si>
    <t>Weston</t>
  </si>
  <si>
    <t>Wymondley</t>
  </si>
  <si>
    <t>Parish / Town Council</t>
  </si>
  <si>
    <t>Please select:</t>
  </si>
  <si>
    <t>Council Tax Precept Demand</t>
  </si>
  <si>
    <t>Council Tax Reduction Scheme compensation</t>
  </si>
  <si>
    <t>Total Council Tax related funding</t>
  </si>
  <si>
    <t>For Information</t>
  </si>
  <si>
    <t>Financial Year</t>
  </si>
  <si>
    <t>Ashwell Parish Council</t>
  </si>
  <si>
    <t>Barkway Parish Council</t>
  </si>
  <si>
    <t>Barley Parish Council</t>
  </si>
  <si>
    <t>Bygrave Parish Council</t>
  </si>
  <si>
    <t>Caldecote And Newnham Parish Council</t>
  </si>
  <si>
    <t>Clothall Parish Council</t>
  </si>
  <si>
    <t>Codicote Parish Council</t>
  </si>
  <si>
    <t>Graveley Parish Council</t>
  </si>
  <si>
    <t>Great Ashby Parish Council</t>
  </si>
  <si>
    <t>Hinxworth Parish Council</t>
  </si>
  <si>
    <t>Holwell Parish Council</t>
  </si>
  <si>
    <t>Ickleford Parish Council</t>
  </si>
  <si>
    <t>Kelshall Parish Council</t>
  </si>
  <si>
    <t>Kimpton Parish Council</t>
  </si>
  <si>
    <t>Kings Walden Parish Council</t>
  </si>
  <si>
    <t>Knebworth Parish Council</t>
  </si>
  <si>
    <t>Lilley Parish Council</t>
  </si>
  <si>
    <t>Offley Parish Council</t>
  </si>
  <si>
    <t>Pirton Parish Council</t>
  </si>
  <si>
    <t>Preston Parish Council</t>
  </si>
  <si>
    <t>Radwell Parish Council</t>
  </si>
  <si>
    <t>Reed Parish Council</t>
  </si>
  <si>
    <t>Royston Town Council</t>
  </si>
  <si>
    <t>Rushden And Wallington Parish Council</t>
  </si>
  <si>
    <t>Sandon Parish Council</t>
  </si>
  <si>
    <t>St Ippolyts Parish Council</t>
  </si>
  <si>
    <t>St Pauls Walden Parish Council</t>
  </si>
  <si>
    <t>Therfield Parish Council</t>
  </si>
  <si>
    <t>Weston Parish Council</t>
  </si>
  <si>
    <t>Wymondley Parish Council</t>
  </si>
  <si>
    <t>Council Tax Band</t>
  </si>
  <si>
    <t>Langley</t>
  </si>
  <si>
    <t>Nuthampstead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</si>
</sst>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0.0"/>
    <numFmt numFmtId="166" formatCode="\+0.00%;\-0.00%;\-"/>
    <numFmt numFmtId="167" formatCode="\+&quot;£&quot;#,##0.00;\-&quot;£&quot;#,##0.00;\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ashed"/>
      <bottom style="dashed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164" fontId="9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0" fillId="3" borderId="0" xfId="0" applyFill="1"/>
    <xf numFmtId="164" fontId="10" fillId="0" borderId="2" xfId="0" applyNumberFormat="1" applyFont="1" applyBorder="1" applyAlignment="1">
      <alignment horizontal="right"/>
    </xf>
    <xf numFmtId="166" fontId="14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6" fontId="13" fillId="0" borderId="3" xfId="0" applyNumberFormat="1" applyFont="1" applyBorder="1" applyAlignment="1">
      <alignment horizontal="right"/>
    </xf>
    <xf numFmtId="10" fontId="6" fillId="4" borderId="4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15" fillId="0" borderId="0" xfId="0" applyFont="1"/>
    <xf numFmtId="0" fontId="6" fillId="0" borderId="4" xfId="0" applyFont="1" applyBorder="1" applyAlignment="1">
      <alignment wrapText="1"/>
    </xf>
    <xf numFmtId="0" fontId="4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164" fontId="7" fillId="0" borderId="5" xfId="0" applyNumberFormat="1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6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/>
    <xf numFmtId="0" fontId="10" fillId="0" borderId="2" xfId="0" applyFont="1" applyBorder="1"/>
    <xf numFmtId="0" fontId="3" fillId="0" borderId="0" xfId="0" applyFont="1"/>
    <xf numFmtId="0" fontId="10" fillId="0" borderId="7" xfId="0" applyFont="1" applyBorder="1"/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9" fillId="0" borderId="10" xfId="0" applyFont="1" applyBorder="1"/>
    <xf numFmtId="164" fontId="9" fillId="0" borderId="11" xfId="0" applyNumberFormat="1" applyFont="1" applyBorder="1"/>
    <xf numFmtId="164" fontId="9" fillId="0" borderId="12" xfId="0" applyNumberFormat="1" applyFont="1" applyBorder="1"/>
    <xf numFmtId="0" fontId="10" fillId="0" borderId="13" xfId="0" applyFont="1" applyBorder="1"/>
    <xf numFmtId="164" fontId="10" fillId="0" borderId="1" xfId="0" applyNumberFormat="1" applyFont="1" applyBorder="1"/>
    <xf numFmtId="164" fontId="10" fillId="0" borderId="14" xfId="0" applyNumberFormat="1" applyFont="1" applyBorder="1"/>
    <xf numFmtId="0" fontId="13" fillId="0" borderId="15" xfId="0" applyFont="1" applyBorder="1"/>
    <xf numFmtId="167" fontId="13" fillId="0" borderId="16" xfId="0" applyNumberFormat="1" applyFont="1" applyBorder="1"/>
    <xf numFmtId="167" fontId="13" fillId="0" borderId="17" xfId="0" applyNumberFormat="1" applyFont="1" applyBorder="1"/>
    <xf numFmtId="10" fontId="0" fillId="0" borderId="0" xfId="0" applyNumberFormat="1"/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showGridLines="0" showRowColHeaders="0" tabSelected="1" workbookViewId="0" topLeftCell="A32">
      <selection activeCell="B5" sqref="B5"/>
    </sheetView>
  </sheetViews>
  <sheetFormatPr defaultColWidth="9.140625" defaultRowHeight="15"/>
  <cols>
    <col min="1" max="1" width="2.421875" style="0" customWidth="1"/>
    <col min="2" max="2" width="31.7109375" style="0" customWidth="1"/>
    <col min="3" max="10" width="15.7109375" style="0" customWidth="1"/>
  </cols>
  <sheetData>
    <row r="1" spans="3:10" s="10" customFormat="1" ht="15">
      <c r="C1" s="10">
        <v>6</v>
      </c>
      <c r="D1" s="10">
        <v>7</v>
      </c>
      <c r="E1" s="10">
        <v>8</v>
      </c>
      <c r="F1" s="10">
        <v>9</v>
      </c>
      <c r="G1" s="10">
        <v>11</v>
      </c>
      <c r="H1" s="10">
        <v>13</v>
      </c>
      <c r="I1" s="10">
        <v>15</v>
      </c>
      <c r="J1" s="10">
        <v>18</v>
      </c>
    </row>
    <row r="2" s="10" customFormat="1" ht="20">
      <c r="B2" s="11" t="str">
        <f ca="1">CONCATENATE("Council Tax ",YEAR(TODAY())+(MONTH(TODAY())&gt;=4),"/",YEAR(TODAY())+(MONTH(TODAY())&gt;=4)+1)</f>
        <v>Council Tax 2024/2025</v>
      </c>
    </row>
    <row r="3" s="10" customFormat="1" ht="15" thickBot="1"/>
    <row r="4" s="10" customFormat="1" ht="19" thickBot="1">
      <c r="B4" s="12" t="s">
        <v>48</v>
      </c>
    </row>
    <row r="5" s="10" customFormat="1" ht="36" customHeight="1" thickBot="1">
      <c r="B5" s="9" t="s">
        <v>82</v>
      </c>
    </row>
    <row r="6" ht="15.5">
      <c r="B6" s="13"/>
    </row>
    <row r="7" ht="15.5">
      <c r="B7" s="14" t="s">
        <v>50</v>
      </c>
    </row>
    <row r="8" ht="10" customHeight="1"/>
    <row r="9" ht="21" customHeight="1">
      <c r="B9" s="15" t="str">
        <f ca="1">IF($B$5="Please select:","Please select your Parish / Town Council from the dropdown menu above",CONCATENATE("Please enter the approved precept demand value for ",$B$5," requested for financial year ",CONCATENATE(YEAR(TODAY())+(MONTH(TODAY())&gt;=4),"/",YEAR(TODAY())+(MONTH(TODAY())&gt;=4)+1),"."))</f>
        <v>Please enter the approved precept demand value for Therfield Parish Council requested for financial year 2024/2025.</v>
      </c>
    </row>
    <row r="10" ht="10" customHeight="1" thickBot="1"/>
    <row r="11" ht="22" thickBot="1" thickTop="1">
      <c r="B11" s="38">
        <v>6700</v>
      </c>
    </row>
    <row r="12" ht="15" thickTop="1"/>
    <row r="13" ht="15.5">
      <c r="B13" s="14" t="s">
        <v>51</v>
      </c>
    </row>
    <row r="14" ht="10" customHeight="1"/>
    <row r="15" ht="21" customHeight="1">
      <c r="B15" s="16" t="str">
        <f ca="1">IF($B$5="Please select:",CONCATENATE("Please select your Parish / Town Council from the dropdown menu above for confirmation of the compensation amount for ",CONCATENATE(YEAR(TODAY())+(MONTH(TODAY())&gt;=4),"/",YEAR(TODAY())+(MONTH(TODAY())&gt;=4)+1),"."),CONCATENATE("Compensation amount payable to ",$B$5," for the Council Tax Reduction Scheme in ",YEAR(TODAY())+(MONTH(TODAY())&gt;=4),"/",YEAR(TODAY())+(MONTH(TODAY())&gt;=4)+1,"."))</f>
        <v>Compensation amount payable to Therfield Parish Council for the Council Tax Reduction Scheme in 2024/2025.</v>
      </c>
    </row>
    <row r="16" ht="10" customHeight="1" thickBot="1"/>
    <row r="17" ht="22" thickBot="1" thickTop="1">
      <c r="B17" s="39">
        <f>IF($B$5=Dataset!$B$2,"",VLOOKUP($B$5,Dataset!$B:$H,5,FALSE))</f>
        <v>383.07</v>
      </c>
    </row>
    <row r="18" ht="15" thickTop="1"/>
    <row r="19" ht="15.5">
      <c r="B19" s="14" t="s">
        <v>52</v>
      </c>
    </row>
    <row r="20" ht="10" customHeight="1"/>
    <row r="21" ht="21" customHeight="1">
      <c r="B21" s="16" t="str">
        <f ca="1">IF(B5="Please select:",CONCATENATE("Please select your Parish / Town Council from the dropdown menu above for confirmation of the total payment you will receive in ",YEAR(TODAY())+(MONTH(TODAY())&gt;=4),"/",YEAR(TODAY())+(MONTH(TODAY())&gt;=4)+1),IF(OR(ISERROR(B11*1),B11*1=0),CONCATENATE("Please enter the ",CONCATENATE(YEAR(TODAY())+(MONTH(TODAY())&gt;=4),"/",YEAR(TODAY())+(MONTH(TODAY())&gt;=4)+1)," precept demand value you wish to request for ",B5," in the yellow box above."),CONCATENATE("Total payment from North Herts Council to ",B5," in ",YEAR(TODAY())+(MONTH(TODAY())&gt;=4),"/",YEAR(TODAY())+(MONTH(TODAY())&gt;=4)+1)))</f>
        <v>Total payment from North Herts Council to Therfield Parish Council in 2024/2025</v>
      </c>
    </row>
    <row r="22" ht="10" customHeight="1" thickBot="1"/>
    <row r="23" ht="32.25" customHeight="1" thickBot="1" thickTop="1">
      <c r="B23" s="17">
        <f>IF(OR($B$5=Dataset!$B$2,B11*1=0),"",'Parish Council Tax'!B11+'Parish Council Tax'!B17)</f>
        <v>7083.07</v>
      </c>
    </row>
    <row r="24" ht="15" thickTop="1"/>
    <row r="25" ht="20">
      <c r="B25" s="18" t="s">
        <v>53</v>
      </c>
    </row>
    <row r="26" ht="10" customHeight="1">
      <c r="B26" s="19"/>
    </row>
    <row r="27" ht="15.5">
      <c r="B27" s="16" t="str">
        <f ca="1">CONCATENATE("Tables below indicate how the requested precept demand (entered above) will change the Council Tax level in ",YEAR(TODAY())+(MONTH(TODAY())&gt;=4),"/",YEAR(TODAY())+(MONTH(TODAY())&gt;=4)+1," from that levied in the current financial year.")</f>
        <v>Tables below indicate how the requested precept demand (entered above) will change the Council Tax level in 2024/2025 from that levied in the current financial year.</v>
      </c>
    </row>
    <row r="28" ht="10" customHeight="1"/>
    <row r="29" spans="2:5" ht="45" customHeight="1">
      <c r="B29" s="40" t="str">
        <f>IF($B$5=Dataset!$B$2,"",$B$5)</f>
        <v>Therfield Parish Council</v>
      </c>
      <c r="C29" s="44" t="s">
        <v>54</v>
      </c>
      <c r="D29" s="45"/>
      <c r="E29" s="42" t="s">
        <v>3</v>
      </c>
    </row>
    <row r="30" spans="2:5" ht="25.5" customHeight="1">
      <c r="B30" s="41"/>
      <c r="C30" s="20" t="str">
        <f ca="1">CONCATENATE(YEAR(TODAY())+(MONTH(TODAY())&gt;=4)-1,"/",YEAR(TODAY())+(MONTH(TODAY())&gt;=4))</f>
        <v>2023/2024</v>
      </c>
      <c r="D30" s="20" t="str">
        <f ca="1">CONCATENATE(YEAR(TODAY())+(MONTH(TODAY())&gt;=4),"/",YEAR(TODAY())+(MONTH(TODAY())&gt;=4)+1)</f>
        <v>2024/2025</v>
      </c>
      <c r="E30" s="43"/>
    </row>
    <row r="31" spans="2:5" ht="15.5">
      <c r="B31" s="21" t="s">
        <v>13</v>
      </c>
      <c r="C31" s="2">
        <f>IF($B$5=Dataset!$B$2,"-",VLOOKUP($B$5,Dataset!$B:$E,3,FALSE))</f>
        <v>6100</v>
      </c>
      <c r="D31" s="2">
        <f>IF(OR($B$5=Dataset!$B$2,ISBLANK(B11)),"-",B11)</f>
        <v>6700</v>
      </c>
      <c r="E31" s="3">
        <f>_xlfn.IFERROR((D31-C31)/C31,"-")</f>
        <v>0.09836065573770492</v>
      </c>
    </row>
    <row r="32" spans="2:5" ht="15.5">
      <c r="B32" s="22" t="s">
        <v>0</v>
      </c>
      <c r="C32" s="7">
        <f>IF($B$5=Dataset!$B$2,"-",VLOOKUP($B$5,Dataset!$B:$E,4,FALSE))</f>
        <v>265.7</v>
      </c>
      <c r="D32" s="7">
        <f>IF($B$5=Dataset!$B$2,"-",VLOOKUP($B$5,Dataset!$B:$H,7,FALSE))</f>
        <v>266</v>
      </c>
      <c r="E32" s="8">
        <f>_xlfn.IFERROR((D32-C32)/C32,"-")</f>
        <v>0.0011290929619872465</v>
      </c>
    </row>
    <row r="33" spans="2:5" ht="16" thickBot="1">
      <c r="B33" s="23" t="s">
        <v>1</v>
      </c>
      <c r="C33" s="5">
        <f>IF($B$5=Dataset!$B$2,"-",C31/C32)</f>
        <v>22.958223560406473</v>
      </c>
      <c r="D33" s="5">
        <f>IF($B$5=Dataset!$B$2,"-",_xlfn.IFERROR(D31/D32,"-"))</f>
        <v>25.18796992481203</v>
      </c>
      <c r="E33" s="6">
        <f>_xlfn.IFERROR((D33-C33)/C33,"-")</f>
        <v>0.09712190311845188</v>
      </c>
    </row>
    <row r="34" ht="15" thickTop="1">
      <c r="E34" s="24"/>
    </row>
    <row r="35" ht="15.5">
      <c r="B35" s="14" t="str">
        <f>CONCATENATE(IF($B$5=Dataset!$B$2,"",VLOOKUP($B$5,Dataset!$B$2:$I$32,8,FALSE)),IF(VLOOKUP($B$5,Dataset!$B$2:$I$32,8,FALSE)="Royston"," Town"," Parish ")," Council Tax Amounts by Council Tax Band")</f>
        <v>Therfield Parish  Council Tax Amounts by Council Tax Band</v>
      </c>
    </row>
    <row r="36" ht="15" thickBot="1"/>
    <row r="37" spans="2:10" ht="16" thickBot="1">
      <c r="B37" s="25" t="s">
        <v>85</v>
      </c>
      <c r="C37" s="26" t="s">
        <v>4</v>
      </c>
      <c r="D37" s="26" t="s">
        <v>5</v>
      </c>
      <c r="E37" s="26" t="s">
        <v>6</v>
      </c>
      <c r="F37" s="26" t="s">
        <v>7</v>
      </c>
      <c r="G37" s="26" t="s">
        <v>8</v>
      </c>
      <c r="H37" s="26" t="s">
        <v>9</v>
      </c>
      <c r="I37" s="26" t="s">
        <v>10</v>
      </c>
      <c r="J37" s="27" t="s">
        <v>11</v>
      </c>
    </row>
    <row r="38" spans="2:10" ht="15.5">
      <c r="B38" s="28" t="str">
        <f ca="1">CONCATENATE(YEAR(TODAY())+(MONTH(TODAY())&gt;=4)-1,"/",YEAR(TODAY())+(MONTH(TODAY())&gt;=4))</f>
        <v>2023/2024</v>
      </c>
      <c r="C38" s="29">
        <f aca="true" t="shared" si="0" ref="C38:J38">_xlfn.IFERROR($C$33/$F$1*C$1,"-")</f>
        <v>15.305482373604317</v>
      </c>
      <c r="D38" s="29">
        <f t="shared" si="0"/>
        <v>17.85639610253837</v>
      </c>
      <c r="E38" s="29">
        <f t="shared" si="0"/>
        <v>20.40730983147242</v>
      </c>
      <c r="F38" s="29">
        <f t="shared" si="0"/>
        <v>22.958223560406473</v>
      </c>
      <c r="G38" s="29">
        <f t="shared" si="0"/>
        <v>28.060051018274578</v>
      </c>
      <c r="H38" s="29">
        <f t="shared" si="0"/>
        <v>33.16187847614268</v>
      </c>
      <c r="I38" s="29">
        <f t="shared" si="0"/>
        <v>38.26370593401079</v>
      </c>
      <c r="J38" s="30">
        <f t="shared" si="0"/>
        <v>45.91644712081295</v>
      </c>
    </row>
    <row r="39" spans="2:10" ht="15.5">
      <c r="B39" s="31" t="str">
        <f ca="1">CONCATENATE(YEAR(TODAY())+(MONTH(TODAY())&gt;=4),"/",YEAR(TODAY())+(MONTH(TODAY())&gt;=4)+1)</f>
        <v>2024/2025</v>
      </c>
      <c r="C39" s="32">
        <f aca="true" t="shared" si="1" ref="C39:J39">_xlfn.IFERROR($D$33/$F$1*C$1,"-")</f>
        <v>16.791979949874687</v>
      </c>
      <c r="D39" s="32">
        <f t="shared" si="1"/>
        <v>19.590643274853804</v>
      </c>
      <c r="E39" s="32">
        <f t="shared" si="1"/>
        <v>22.389306599832917</v>
      </c>
      <c r="F39" s="32">
        <f t="shared" si="1"/>
        <v>25.18796992481203</v>
      </c>
      <c r="G39" s="32">
        <f t="shared" si="1"/>
        <v>30.78529657477026</v>
      </c>
      <c r="H39" s="32">
        <f t="shared" si="1"/>
        <v>36.38262322472849</v>
      </c>
      <c r="I39" s="32">
        <f t="shared" si="1"/>
        <v>41.97994987468672</v>
      </c>
      <c r="J39" s="33">
        <f t="shared" si="1"/>
        <v>50.37593984962406</v>
      </c>
    </row>
    <row r="40" spans="2:10" ht="16" thickBot="1">
      <c r="B40" s="34" t="s">
        <v>12</v>
      </c>
      <c r="C40" s="35">
        <f>_xlfn.IFERROR(C39-C38,"-")</f>
        <v>1.48649757627037</v>
      </c>
      <c r="D40" s="35">
        <f aca="true" t="shared" si="2" ref="D40:J40">_xlfn.IFERROR(D39-D38,"-")</f>
        <v>1.7342471723154347</v>
      </c>
      <c r="E40" s="35">
        <f t="shared" si="2"/>
        <v>1.9819967683604958</v>
      </c>
      <c r="F40" s="35">
        <f t="shared" si="2"/>
        <v>2.229746364405557</v>
      </c>
      <c r="G40" s="35">
        <f t="shared" si="2"/>
        <v>2.7252455564956826</v>
      </c>
      <c r="H40" s="35">
        <f t="shared" si="2"/>
        <v>3.2207447485858083</v>
      </c>
      <c r="I40" s="35">
        <f t="shared" si="2"/>
        <v>3.7162439406759304</v>
      </c>
      <c r="J40" s="36">
        <f t="shared" si="2"/>
        <v>4.459492728811114</v>
      </c>
    </row>
    <row r="41" spans="6:10" ht="15">
      <c r="F41" s="37"/>
      <c r="G41" s="37"/>
      <c r="H41" s="37"/>
      <c r="I41" s="37"/>
      <c r="J41" s="37"/>
    </row>
  </sheetData>
  <sheetProtection algorithmName="SHA-512" hashValue="5Ofz/dDG0SiKesHRtggz1IzHDHDzpiwHWV5nC1+Txk7iyBh4hNRNlrhJzYL7534wFqYxfJ5lX9bGny4sfQLzEQ==" saltValue="LwVqpgpNLNVBFu2u8SZtkw==" spinCount="100000" sheet="1" objects="1" scenarios="1" selectLockedCells="1" autoFilter="0"/>
  <mergeCells count="3">
    <mergeCell ref="B29:B30"/>
    <mergeCell ref="E29:E30"/>
    <mergeCell ref="C29:D29"/>
  </mergeCells>
  <dataValidations count="1">
    <dataValidation type="list" allowBlank="1" showInputMessage="1" showErrorMessage="1" sqref="B5">
      <formula1>Dataset!$B$2:$B$32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workbookViewId="0" topLeftCell="A1"/>
  </sheetViews>
  <sheetFormatPr defaultColWidth="9.140625" defaultRowHeight="15"/>
  <cols>
    <col min="2" max="2" width="23.8515625" style="0" bestFit="1" customWidth="1"/>
    <col min="3" max="3" width="10.57421875" style="0" bestFit="1" customWidth="1"/>
    <col min="4" max="4" width="12.57421875" style="0" customWidth="1"/>
    <col min="5" max="5" width="15.7109375" style="0" bestFit="1" customWidth="1"/>
    <col min="6" max="6" width="10.57421875" style="0" bestFit="1" customWidth="1"/>
    <col min="7" max="7" width="21.7109375" style="0" bestFit="1" customWidth="1"/>
    <col min="8" max="8" width="15.7109375" style="0" bestFit="1" customWidth="1"/>
  </cols>
  <sheetData>
    <row r="1" spans="3:8" ht="15">
      <c r="C1" t="s">
        <v>2</v>
      </c>
      <c r="D1" t="s">
        <v>13</v>
      </c>
      <c r="E1" t="s">
        <v>0</v>
      </c>
      <c r="F1" t="s">
        <v>2</v>
      </c>
      <c r="G1" t="s">
        <v>13</v>
      </c>
      <c r="H1" t="s">
        <v>0</v>
      </c>
    </row>
    <row r="2" spans="2:8" ht="15">
      <c r="B2" t="s">
        <v>49</v>
      </c>
      <c r="C2" t="str">
        <f ca="1">CONCATENATE(YEAR(TODAY())+(MONTH(TODAY())&gt;=4)-1,"/",YEAR(TODAY())+(MONTH(TODAY())&gt;=4))</f>
        <v>2023/2024</v>
      </c>
      <c r="D2" t="str">
        <f aca="true" t="shared" si="0" ref="D2:E2">CONCATENATE(YEAR(TODAY())+(MONTH(TODAY())&gt;=4)-1,"/",YEAR(TODAY())+(MONTH(TODAY())&gt;=4))</f>
        <v>2023/2024</v>
      </c>
      <c r="E2" t="str">
        <f ca="1" t="shared" si="0"/>
        <v>2023/2024</v>
      </c>
      <c r="F2" t="str">
        <f ca="1">CONCATENATE(YEAR(TODAY())+(MONTH(TODAY())&gt;=4),"/",YEAR(TODAY())+(MONTH(TODAY())&gt;=4)+1)</f>
        <v>2024/2025</v>
      </c>
      <c r="G2" t="str">
        <f ca="1">CONCATENATE(YEAR(TODAY())+(MONTH(TODAY())&gt;=4),"/",YEAR(TODAY())+(MONTH(TODAY())&gt;=4)+1)</f>
        <v>2024/2025</v>
      </c>
      <c r="H2" t="str">
        <f ca="1">CONCATENATE(YEAR(TODAY())+(MONTH(TODAY())&gt;=4),"/",YEAR(TODAY())+(MONTH(TODAY())&gt;=4)+1)</f>
        <v>2024/2025</v>
      </c>
    </row>
    <row r="3" spans="2:10" ht="15">
      <c r="B3" t="s">
        <v>55</v>
      </c>
      <c r="C3">
        <v>1426.17</v>
      </c>
      <c r="D3">
        <v>94923.83</v>
      </c>
      <c r="E3">
        <v>910.9</v>
      </c>
      <c r="F3" s="4">
        <v>1397.24</v>
      </c>
      <c r="G3" s="4"/>
      <c r="H3" s="4">
        <v>911.3</v>
      </c>
      <c r="I3" t="s">
        <v>14</v>
      </c>
      <c r="J3" s="37"/>
    </row>
    <row r="4" spans="2:10" ht="15">
      <c r="B4" t="s">
        <v>56</v>
      </c>
      <c r="C4">
        <v>530.06</v>
      </c>
      <c r="D4">
        <v>41419.94</v>
      </c>
      <c r="E4">
        <v>419.8</v>
      </c>
      <c r="F4" s="4">
        <v>555.1</v>
      </c>
      <c r="G4" s="4"/>
      <c r="H4" s="4">
        <v>421.2</v>
      </c>
      <c r="I4" t="s">
        <v>16</v>
      </c>
      <c r="J4" s="37"/>
    </row>
    <row r="5" spans="2:10" ht="15">
      <c r="B5" t="s">
        <v>57</v>
      </c>
      <c r="C5">
        <v>586.19</v>
      </c>
      <c r="D5">
        <v>29400</v>
      </c>
      <c r="E5">
        <v>327.9</v>
      </c>
      <c r="F5" s="4">
        <v>543.01</v>
      </c>
      <c r="G5" s="4"/>
      <c r="H5" s="4">
        <v>330.3</v>
      </c>
      <c r="I5" t="s">
        <v>17</v>
      </c>
      <c r="J5" s="37"/>
    </row>
    <row r="6" spans="2:10" ht="15">
      <c r="B6" t="s">
        <v>58</v>
      </c>
      <c r="C6">
        <v>10</v>
      </c>
      <c r="D6">
        <v>8096</v>
      </c>
      <c r="E6">
        <v>129.6</v>
      </c>
      <c r="F6" s="4">
        <v>9.04</v>
      </c>
      <c r="G6" s="4"/>
      <c r="H6" s="4">
        <v>133</v>
      </c>
      <c r="I6" t="s">
        <v>18</v>
      </c>
      <c r="J6" s="37"/>
    </row>
    <row r="7" spans="2:10" ht="15">
      <c r="B7" t="s">
        <v>59</v>
      </c>
      <c r="C7">
        <v>98.58</v>
      </c>
      <c r="D7">
        <v>2401.42</v>
      </c>
      <c r="E7">
        <v>47.9</v>
      </c>
      <c r="F7" s="4">
        <v>135.24</v>
      </c>
      <c r="G7" s="4"/>
      <c r="H7" s="4">
        <v>54.9</v>
      </c>
      <c r="I7" t="s">
        <v>19</v>
      </c>
      <c r="J7" s="37"/>
    </row>
    <row r="8" spans="2:10" ht="15">
      <c r="B8" t="s">
        <v>60</v>
      </c>
      <c r="C8">
        <v>169.19</v>
      </c>
      <c r="D8">
        <v>1830.81</v>
      </c>
      <c r="E8">
        <v>82.4</v>
      </c>
      <c r="F8" s="4">
        <v>122.01</v>
      </c>
      <c r="G8" s="4"/>
      <c r="H8" s="4">
        <v>82.2</v>
      </c>
      <c r="I8" t="s">
        <v>20</v>
      </c>
      <c r="J8" s="37"/>
    </row>
    <row r="9" spans="2:10" ht="15">
      <c r="B9" t="s">
        <v>61</v>
      </c>
      <c r="C9">
        <v>2974.88</v>
      </c>
      <c r="D9">
        <v>109114</v>
      </c>
      <c r="E9">
        <v>1665.3</v>
      </c>
      <c r="F9" s="4">
        <v>2969.33</v>
      </c>
      <c r="G9" s="4"/>
      <c r="H9" s="4">
        <v>1663.1</v>
      </c>
      <c r="I9" t="s">
        <v>21</v>
      </c>
      <c r="J9" s="37"/>
    </row>
    <row r="10" spans="2:10" ht="15">
      <c r="B10" t="s">
        <v>62</v>
      </c>
      <c r="C10">
        <v>653.92</v>
      </c>
      <c r="D10">
        <v>10002.08</v>
      </c>
      <c r="E10">
        <v>172.4</v>
      </c>
      <c r="F10" s="4">
        <v>540.02</v>
      </c>
      <c r="G10" s="4"/>
      <c r="H10" s="4">
        <v>173.4</v>
      </c>
      <c r="I10" t="s">
        <v>22</v>
      </c>
      <c r="J10" s="37"/>
    </row>
    <row r="11" spans="2:10" ht="15">
      <c r="B11" t="s">
        <v>63</v>
      </c>
      <c r="C11">
        <v>2624.74</v>
      </c>
      <c r="D11">
        <v>43000</v>
      </c>
      <c r="E11">
        <v>2032.8</v>
      </c>
      <c r="F11" s="4">
        <v>2671.41</v>
      </c>
      <c r="G11" s="4"/>
      <c r="H11" s="4">
        <v>2017.4</v>
      </c>
      <c r="I11" t="s">
        <v>23</v>
      </c>
      <c r="J11" s="37"/>
    </row>
    <row r="12" spans="2:10" ht="15">
      <c r="B12" t="s">
        <v>64</v>
      </c>
      <c r="C12">
        <v>140</v>
      </c>
      <c r="D12">
        <v>10578</v>
      </c>
      <c r="E12">
        <v>159.4</v>
      </c>
      <c r="F12" s="4">
        <v>104.82</v>
      </c>
      <c r="G12" s="4"/>
      <c r="H12" s="4">
        <v>162.5</v>
      </c>
      <c r="I12" t="s">
        <v>25</v>
      </c>
      <c r="J12" s="37"/>
    </row>
    <row r="13" spans="2:10" ht="15">
      <c r="B13" t="s">
        <v>65</v>
      </c>
      <c r="C13">
        <v>502.57</v>
      </c>
      <c r="D13">
        <v>10276.24</v>
      </c>
      <c r="E13">
        <v>159.2</v>
      </c>
      <c r="F13" s="4">
        <v>492.03</v>
      </c>
      <c r="G13" s="4"/>
      <c r="H13" s="4">
        <v>158.2</v>
      </c>
      <c r="I13" t="s">
        <v>27</v>
      </c>
      <c r="J13" s="37"/>
    </row>
    <row r="14" spans="2:10" ht="15">
      <c r="B14" t="s">
        <v>66</v>
      </c>
      <c r="C14">
        <v>2424.17</v>
      </c>
      <c r="D14">
        <v>58000</v>
      </c>
      <c r="E14">
        <v>885.3</v>
      </c>
      <c r="F14" s="4">
        <v>2556.01</v>
      </c>
      <c r="G14" s="4"/>
      <c r="H14" s="4">
        <v>905.6</v>
      </c>
      <c r="I14" t="s">
        <v>28</v>
      </c>
      <c r="J14" s="37"/>
    </row>
    <row r="15" spans="2:10" ht="15">
      <c r="B15" t="s">
        <v>67</v>
      </c>
      <c r="C15">
        <v>142.91</v>
      </c>
      <c r="D15">
        <v>2857.09</v>
      </c>
      <c r="E15">
        <v>76</v>
      </c>
      <c r="F15" s="4">
        <v>132.78</v>
      </c>
      <c r="G15" s="4"/>
      <c r="H15" s="4">
        <v>79.1</v>
      </c>
      <c r="I15" t="s">
        <v>29</v>
      </c>
      <c r="J15" s="37"/>
    </row>
    <row r="16" spans="2:10" ht="15">
      <c r="B16" t="s">
        <v>68</v>
      </c>
      <c r="C16">
        <v>1740.51</v>
      </c>
      <c r="D16">
        <v>82425</v>
      </c>
      <c r="E16">
        <v>1059.1</v>
      </c>
      <c r="F16" s="4">
        <v>1665.32</v>
      </c>
      <c r="G16" s="4"/>
      <c r="H16" s="4">
        <v>1059.2</v>
      </c>
      <c r="I16" t="s">
        <v>30</v>
      </c>
      <c r="J16" s="37"/>
    </row>
    <row r="17" spans="2:10" ht="15">
      <c r="B17" t="s">
        <v>69</v>
      </c>
      <c r="C17">
        <v>1022.3</v>
      </c>
      <c r="D17">
        <v>34171.3</v>
      </c>
      <c r="E17">
        <v>419.4</v>
      </c>
      <c r="F17" s="4">
        <v>872.66</v>
      </c>
      <c r="G17" s="4"/>
      <c r="H17" s="4">
        <v>425</v>
      </c>
      <c r="I17" t="s">
        <v>31</v>
      </c>
      <c r="J17" s="37"/>
    </row>
    <row r="18" spans="2:10" ht="15">
      <c r="B18" t="s">
        <v>70</v>
      </c>
      <c r="C18">
        <v>3596.95</v>
      </c>
      <c r="D18">
        <v>172403.05</v>
      </c>
      <c r="E18">
        <v>2042.3</v>
      </c>
      <c r="F18" s="4">
        <v>3534.09</v>
      </c>
      <c r="G18" s="4"/>
      <c r="H18" s="4">
        <v>2018.8</v>
      </c>
      <c r="I18" t="s">
        <v>32</v>
      </c>
      <c r="J18" s="37"/>
    </row>
    <row r="19" spans="2:10" ht="15">
      <c r="B19" t="s">
        <v>71</v>
      </c>
      <c r="C19">
        <v>317.41</v>
      </c>
      <c r="D19">
        <v>19059</v>
      </c>
      <c r="E19">
        <v>174.8</v>
      </c>
      <c r="F19" s="4">
        <v>273.26</v>
      </c>
      <c r="G19" s="4"/>
      <c r="H19" s="4">
        <v>175</v>
      </c>
      <c r="I19" t="s">
        <v>34</v>
      </c>
      <c r="J19" s="37"/>
    </row>
    <row r="20" spans="2:10" ht="15">
      <c r="B20" t="s">
        <v>72</v>
      </c>
      <c r="C20">
        <v>1869.65</v>
      </c>
      <c r="D20">
        <v>40780.35</v>
      </c>
      <c r="E20">
        <v>620.1</v>
      </c>
      <c r="F20" s="4">
        <v>1918.01</v>
      </c>
      <c r="G20" s="4"/>
      <c r="H20" s="4">
        <v>612.4</v>
      </c>
      <c r="I20" t="s">
        <v>35</v>
      </c>
      <c r="J20" s="37"/>
    </row>
    <row r="21" spans="2:10" ht="15">
      <c r="B21" t="s">
        <v>73</v>
      </c>
      <c r="C21">
        <v>800.37</v>
      </c>
      <c r="D21">
        <v>54199.63</v>
      </c>
      <c r="E21">
        <v>705.3</v>
      </c>
      <c r="F21" s="4">
        <v>850.22</v>
      </c>
      <c r="G21" s="4"/>
      <c r="H21" s="4">
        <v>699.2</v>
      </c>
      <c r="I21" t="s">
        <v>36</v>
      </c>
      <c r="J21" s="37"/>
    </row>
    <row r="22" spans="2:10" ht="15">
      <c r="B22" t="s">
        <v>74</v>
      </c>
      <c r="C22">
        <v>178.03</v>
      </c>
      <c r="D22">
        <v>13184</v>
      </c>
      <c r="E22">
        <v>224.8</v>
      </c>
      <c r="F22" s="4">
        <v>187.69</v>
      </c>
      <c r="G22" s="4"/>
      <c r="H22" s="4">
        <v>226.9</v>
      </c>
      <c r="I22" t="s">
        <v>37</v>
      </c>
      <c r="J22" s="37"/>
    </row>
    <row r="23" spans="2:10" ht="15">
      <c r="B23" t="s">
        <v>75</v>
      </c>
      <c r="C23">
        <v>111.31</v>
      </c>
      <c r="D23">
        <v>1326</v>
      </c>
      <c r="E23">
        <v>56.2</v>
      </c>
      <c r="F23" s="4">
        <v>111.38</v>
      </c>
      <c r="G23" s="4"/>
      <c r="H23" s="4">
        <v>57.9</v>
      </c>
      <c r="I23" t="s">
        <v>38</v>
      </c>
      <c r="J23" s="37"/>
    </row>
    <row r="24" spans="2:10" ht="15">
      <c r="B24" t="s">
        <v>76</v>
      </c>
      <c r="C24">
        <v>156.83</v>
      </c>
      <c r="D24">
        <v>8261.17</v>
      </c>
      <c r="E24">
        <v>165.2</v>
      </c>
      <c r="F24" s="4">
        <v>148.86</v>
      </c>
      <c r="G24" s="4"/>
      <c r="H24" s="4">
        <v>165.8</v>
      </c>
      <c r="I24" t="s">
        <v>39</v>
      </c>
      <c r="J24" s="37"/>
    </row>
    <row r="25" spans="2:10" ht="15">
      <c r="B25" t="s">
        <v>77</v>
      </c>
      <c r="C25">
        <v>11292.09</v>
      </c>
      <c r="D25">
        <v>386863</v>
      </c>
      <c r="E25">
        <v>6773</v>
      </c>
      <c r="F25" s="4">
        <v>11750.61</v>
      </c>
      <c r="G25" s="4"/>
      <c r="H25" s="4">
        <v>6823.6</v>
      </c>
      <c r="I25" t="s">
        <v>40</v>
      </c>
      <c r="J25" s="37"/>
    </row>
    <row r="26" spans="2:10" ht="15">
      <c r="B26" t="s">
        <v>78</v>
      </c>
      <c r="C26">
        <v>114.72</v>
      </c>
      <c r="D26">
        <v>4735.28</v>
      </c>
      <c r="E26">
        <v>205.1</v>
      </c>
      <c r="F26" s="4">
        <v>79.02</v>
      </c>
      <c r="G26" s="4"/>
      <c r="H26" s="4">
        <v>207.39999999999998</v>
      </c>
      <c r="I26" t="s">
        <v>41</v>
      </c>
      <c r="J26" s="37"/>
    </row>
    <row r="27" spans="2:10" ht="15">
      <c r="B27" t="s">
        <v>79</v>
      </c>
      <c r="C27">
        <v>374.67</v>
      </c>
      <c r="D27">
        <v>8750</v>
      </c>
      <c r="E27">
        <v>242.4</v>
      </c>
      <c r="F27" s="4">
        <v>321.94</v>
      </c>
      <c r="G27" s="4"/>
      <c r="H27" s="4">
        <v>242.9</v>
      </c>
      <c r="I27" t="s">
        <v>42</v>
      </c>
      <c r="J27" s="37"/>
    </row>
    <row r="28" spans="2:10" ht="15">
      <c r="B28" t="s">
        <v>80</v>
      </c>
      <c r="C28">
        <v>1268.78</v>
      </c>
      <c r="D28">
        <v>28731.22</v>
      </c>
      <c r="E28">
        <v>941.1</v>
      </c>
      <c r="F28" s="4">
        <v>1233.09</v>
      </c>
      <c r="G28" s="4"/>
      <c r="H28" s="4">
        <v>936</v>
      </c>
      <c r="I28" t="s">
        <v>43</v>
      </c>
      <c r="J28" s="37"/>
    </row>
    <row r="29" spans="2:10" ht="15">
      <c r="B29" t="s">
        <v>81</v>
      </c>
      <c r="C29">
        <v>1606.47</v>
      </c>
      <c r="D29">
        <v>46000</v>
      </c>
      <c r="E29">
        <v>586</v>
      </c>
      <c r="F29" s="4">
        <v>1562.27</v>
      </c>
      <c r="G29" s="4"/>
      <c r="H29" s="4">
        <v>582.8</v>
      </c>
      <c r="I29" t="s">
        <v>44</v>
      </c>
      <c r="J29" s="37"/>
    </row>
    <row r="30" spans="2:10" ht="15">
      <c r="B30" t="s">
        <v>82</v>
      </c>
      <c r="C30">
        <v>378.3</v>
      </c>
      <c r="D30">
        <v>6100</v>
      </c>
      <c r="E30">
        <v>265.7</v>
      </c>
      <c r="F30" s="4">
        <v>383.07</v>
      </c>
      <c r="G30" s="4"/>
      <c r="H30" s="4">
        <v>266</v>
      </c>
      <c r="I30" t="s">
        <v>45</v>
      </c>
      <c r="J30" s="37"/>
    </row>
    <row r="31" spans="2:10" ht="15">
      <c r="B31" t="s">
        <v>83</v>
      </c>
      <c r="C31">
        <v>774.68</v>
      </c>
      <c r="D31">
        <v>21000</v>
      </c>
      <c r="E31">
        <v>439.4</v>
      </c>
      <c r="F31" s="4">
        <v>674.03</v>
      </c>
      <c r="G31" s="4"/>
      <c r="H31" s="4">
        <v>438.2</v>
      </c>
      <c r="I31" t="s">
        <v>46</v>
      </c>
      <c r="J31" s="37"/>
    </row>
    <row r="32" spans="2:10" ht="15">
      <c r="B32" t="s">
        <v>84</v>
      </c>
      <c r="C32">
        <v>998.56</v>
      </c>
      <c r="D32">
        <v>38362</v>
      </c>
      <c r="E32">
        <v>428.4</v>
      </c>
      <c r="F32" s="4">
        <v>1091.45</v>
      </c>
      <c r="G32" s="4"/>
      <c r="H32" s="4">
        <v>427.6</v>
      </c>
      <c r="I32" t="s">
        <v>47</v>
      </c>
      <c r="J32" s="37"/>
    </row>
    <row r="36" spans="2:9" ht="15">
      <c r="B36" s="1" t="s">
        <v>15</v>
      </c>
      <c r="C36" s="1">
        <v>0</v>
      </c>
      <c r="D36" s="1">
        <v>0</v>
      </c>
      <c r="E36" s="1">
        <v>3779.1</v>
      </c>
      <c r="F36" s="1">
        <v>0</v>
      </c>
      <c r="G36" s="1"/>
      <c r="H36" s="1">
        <v>3803</v>
      </c>
      <c r="I36" t="str">
        <f>B36</f>
        <v>Baldock</v>
      </c>
    </row>
    <row r="37" spans="2:9" ht="15">
      <c r="B37" s="1" t="s">
        <v>24</v>
      </c>
      <c r="C37" s="1">
        <v>0</v>
      </c>
      <c r="D37" s="1">
        <v>0</v>
      </c>
      <c r="E37" s="1">
        <v>65.1</v>
      </c>
      <c r="F37" s="1">
        <v>0</v>
      </c>
      <c r="G37" s="1"/>
      <c r="H37" s="1">
        <v>64.6</v>
      </c>
      <c r="I37" t="str">
        <f aca="true" t="shared" si="1" ref="I37:I41">B37</f>
        <v>Hexton</v>
      </c>
    </row>
    <row r="38" spans="2:9" ht="15">
      <c r="B38" s="1" t="s">
        <v>26</v>
      </c>
      <c r="C38" s="1">
        <v>0</v>
      </c>
      <c r="D38" s="1">
        <v>0</v>
      </c>
      <c r="E38" s="1">
        <v>12576.8</v>
      </c>
      <c r="F38" s="1">
        <v>0</v>
      </c>
      <c r="G38" s="1"/>
      <c r="H38" s="1">
        <v>12587.8</v>
      </c>
      <c r="I38" t="str">
        <f t="shared" si="1"/>
        <v>Hitchin</v>
      </c>
    </row>
    <row r="39" spans="2:9" ht="15">
      <c r="B39" s="1" t="s">
        <v>86</v>
      </c>
      <c r="C39" s="1">
        <v>0</v>
      </c>
      <c r="D39" s="1">
        <v>0</v>
      </c>
      <c r="E39" s="1">
        <v>90.7</v>
      </c>
      <c r="F39" s="1">
        <v>0</v>
      </c>
      <c r="G39" s="1"/>
      <c r="H39" s="1">
        <v>90.3</v>
      </c>
      <c r="I39" t="str">
        <f t="shared" si="1"/>
        <v>Langley</v>
      </c>
    </row>
    <row r="40" spans="2:9" ht="15">
      <c r="B40" s="1" t="s">
        <v>33</v>
      </c>
      <c r="C40" s="1">
        <v>0</v>
      </c>
      <c r="D40" s="1">
        <v>0</v>
      </c>
      <c r="E40" s="1">
        <v>11667.4</v>
      </c>
      <c r="F40" s="1">
        <v>0</v>
      </c>
      <c r="G40" s="1"/>
      <c r="H40" s="1">
        <v>11493.3</v>
      </c>
      <c r="I40" t="str">
        <f t="shared" si="1"/>
        <v>Letchworth</v>
      </c>
    </row>
    <row r="41" spans="2:9" ht="15">
      <c r="B41" s="1" t="s">
        <v>87</v>
      </c>
      <c r="C41" s="1">
        <v>0</v>
      </c>
      <c r="D41" s="1">
        <v>0</v>
      </c>
      <c r="E41" s="1">
        <v>67.3</v>
      </c>
      <c r="F41" s="1">
        <v>0</v>
      </c>
      <c r="G41" s="1"/>
      <c r="H41" s="1">
        <v>69.7</v>
      </c>
      <c r="I41" t="str">
        <f t="shared" si="1"/>
        <v>Nuthampstead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Hertfordshire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Ciampa</dc:creator>
  <cp:keywords/>
  <dc:description/>
  <cp:lastModifiedBy>Sam Ellis</cp:lastModifiedBy>
  <dcterms:created xsi:type="dcterms:W3CDTF">2018-12-20T15:40:47Z</dcterms:created>
  <dcterms:modified xsi:type="dcterms:W3CDTF">2024-01-19T11:28:05Z</dcterms:modified>
  <cp:category/>
  <cp:version/>
  <cp:contentType/>
  <cp:contentStatus/>
</cp:coreProperties>
</file>